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710" yWindow="-270" windowWidth="15195" windowHeight="12015" firstSheet="1" activeTab="2"/>
  </bookViews>
  <sheets>
    <sheet name="Estes Tube Dimensions" sheetId="1" r:id="rId1"/>
    <sheet name="Scale Chart &amp; Calculator" sheetId="3" r:id="rId2"/>
    <sheet name="Static Port Calculator" sheetId="4" r:id="rId3"/>
  </sheets>
  <definedNames>
    <definedName name="BT.100">'Scale Chart &amp; Calculator'!$W$66</definedName>
    <definedName name="BT.101">'Scale Chart &amp; Calculator'!$W$67</definedName>
    <definedName name="BT.20">'Scale Chart &amp; Calculator'!$W$56</definedName>
    <definedName name="BT.30">'Scale Chart &amp; Calculator'!$W$57</definedName>
    <definedName name="BT.40">'Scale Chart &amp; Calculator'!$W$58</definedName>
    <definedName name="BT.5">'Scale Chart &amp; Calculator'!$W$55</definedName>
    <definedName name="BT.50">'Scale Chart &amp; Calculator'!$W$59</definedName>
    <definedName name="BT.55">'Scale Chart &amp; Calculator'!$W$60</definedName>
    <definedName name="BT.56">'Scale Chart &amp; Calculator'!$W$61</definedName>
    <definedName name="BT.58">'Scale Chart &amp; Calculator'!$W$62</definedName>
    <definedName name="BT.60">'Scale Chart &amp; Calculator'!$W$63</definedName>
    <definedName name="BT.70">'Scale Chart &amp; Calculator'!$W$64</definedName>
    <definedName name="BT.80">'Scale Chart &amp; Calculator'!$W$65</definedName>
    <definedName name="Circumference.Per.Hole.inch">'Static Port Calculator'!$B$11</definedName>
    <definedName name="Compartment.ID.inch">'Static Port Calculator'!$B$6</definedName>
    <definedName name="Compartment.Length.inch">'Static Port Calculator'!$B$7</definedName>
    <definedName name="Compartment.OD.inch">'Static Port Calculator'!$B$5</definedName>
    <definedName name="Compartment.Volume.cubic.inch">'Static Port Calculator'!$B$8</definedName>
    <definedName name="cu.in.to.cu.cm">'Static Port Calculator'!$D$54</definedName>
    <definedName name="cu.in.to.cu.mm">'Static Port Calculator'!$D$53</definedName>
    <definedName name="downscale.end.size">'Scale Chart &amp; Calculator'!$S$13</definedName>
    <definedName name="downscale.scale.multiplier">'Scale Chart &amp; Calculator'!$S$14</definedName>
    <definedName name="downscale.start.size">'Scale Chart &amp; Calculator'!$S$12</definedName>
    <definedName name="Hole.OD.inch">'Static Port Calculator'!$B$10</definedName>
    <definedName name="in.to.mm">'Static Port Calculator'!$D$52</definedName>
    <definedName name="No.of.Holes">'Static Port Calculator'!$B$4</definedName>
    <definedName name="_xlnm.Print_Area" localSheetId="0">'Estes Tube Dimensions'!$A$1:$D$14</definedName>
    <definedName name="_xlnm.Print_Area" localSheetId="1">'Scale Chart &amp; Calculator'!$A$1:$Q$27</definedName>
    <definedName name="_xlnm.Print_Area" localSheetId="2">'Static Port Calculator'!$B$2:$C$10</definedName>
    <definedName name="Ref.Compartment.Volume.inch">'Static Port Calculator'!$D$57</definedName>
    <definedName name="Ref.Constant.imperial">'Static Port Calculator'!$D$59</definedName>
    <definedName name="Ref.Port.Area.inch">'Static Port Calculator'!$D$56</definedName>
    <definedName name="Ref.Port.OD.inch">'Static Port Calculator'!$D$55</definedName>
    <definedName name="Ref.Ratio.imperial">'Static Port Calculator'!$D$58</definedName>
    <definedName name="upscale.end.size">'Scale Chart &amp; Calculator'!$S$7</definedName>
    <definedName name="upscale.scale.multiplier">'Scale Chart &amp; Calculator'!$S$8</definedName>
    <definedName name="upscale.start.size">'Scale Chart &amp; Calculator'!$S$6</definedName>
    <definedName name="Z_0C627CBB_1BCE_484D_B4C1_7DEF5216228B_.wvu.PrintArea" localSheetId="2" hidden="1">'Static Port Calculator'!$B$2:$C$10</definedName>
    <definedName name="Z_19CA86AF_74A5_4B31_8015_0552B5E24BBA_.wvu.PrintArea" localSheetId="2" hidden="1">'Static Port Calculator'!$B$2:$C$10</definedName>
  </definedNames>
  <calcPr calcId="125725"/>
</workbook>
</file>

<file path=xl/calcChain.xml><?xml version="1.0" encoding="utf-8"?>
<calcChain xmlns="http://schemas.openxmlformats.org/spreadsheetml/2006/main">
  <c r="S15" i="3"/>
  <c r="S9"/>
  <c r="S14"/>
  <c r="S8"/>
  <c r="C10" i="4"/>
  <c r="C11"/>
  <c r="D53"/>
  <c r="D56"/>
  <c r="D58" s="1"/>
  <c r="D59" s="1"/>
  <c r="B10" s="1"/>
  <c r="D10" s="1"/>
  <c r="D5"/>
  <c r="D6"/>
  <c r="D7"/>
  <c r="B8"/>
  <c r="D8" s="1"/>
  <c r="B11"/>
  <c r="D11" s="1"/>
</calcChain>
</file>

<file path=xl/sharedStrings.xml><?xml version="1.0" encoding="utf-8"?>
<sst xmlns="http://schemas.openxmlformats.org/spreadsheetml/2006/main" count="54" uniqueCount="38">
  <si>
    <t>Body Tube</t>
  </si>
  <si>
    <t>O.D.</t>
  </si>
  <si>
    <t>I.D.</t>
  </si>
  <si>
    <t>Wall Thickness</t>
  </si>
  <si>
    <t>Upscale</t>
  </si>
  <si>
    <t>Starting Tube Size</t>
  </si>
  <si>
    <t>Estes Tube BT#</t>
  </si>
  <si>
    <t>Body Tube O.D.</t>
  </si>
  <si>
    <t>Ending Tube Size</t>
  </si>
  <si>
    <t>Scale Factor</t>
  </si>
  <si>
    <t>Downscale</t>
  </si>
  <si>
    <t>BT</t>
  </si>
  <si>
    <t>Scale Multiplier</t>
  </si>
  <si>
    <t>Key:</t>
  </si>
  <si>
    <t>Revised by: Greg Gleason</t>
  </si>
  <si>
    <t>Worksheet by: Jared Elliott</t>
  </si>
  <si>
    <t>Yellow Cell Indicates User Data Input</t>
  </si>
  <si>
    <t>Note:</t>
  </si>
  <si>
    <t>mm</t>
  </si>
  <si>
    <r>
      <t>cm</t>
    </r>
    <r>
      <rPr>
        <vertAlign val="superscript"/>
        <sz val="11"/>
        <color theme="1"/>
        <rFont val="Calibri"/>
        <family val="2"/>
        <scheme val="minor"/>
      </rPr>
      <t>3</t>
    </r>
  </si>
  <si>
    <r>
      <t>Compartment volume (In</t>
    </r>
    <r>
      <rPr>
        <sz val="16"/>
        <color theme="1"/>
        <rFont val="Calibri"/>
        <family val="2"/>
      </rPr>
      <t>³)</t>
    </r>
  </si>
  <si>
    <t>Compartment length in inches</t>
  </si>
  <si>
    <t>Compartment inside diameter in inches</t>
  </si>
  <si>
    <t>Compartment outside diameter in inches</t>
  </si>
  <si>
    <t>Number of holes desired</t>
  </si>
  <si>
    <t>Static Port Hole Sizing Calculator</t>
  </si>
  <si>
    <t>Ref.Constant.imperial</t>
  </si>
  <si>
    <t>Reference</t>
  </si>
  <si>
    <t>Ref.Ratio.imperial</t>
  </si>
  <si>
    <t>Ref.Compartment.Volume.inch</t>
  </si>
  <si>
    <t>Ref.Port.Area.inch</t>
  </si>
  <si>
    <t>Ref.Port.OD.inch</t>
  </si>
  <si>
    <t>cu.in.to.cu.cm</t>
  </si>
  <si>
    <t>Volume</t>
  </si>
  <si>
    <t>cu.in.to.cu.mm</t>
  </si>
  <si>
    <t>in.to.mm</t>
  </si>
  <si>
    <t>Distance</t>
  </si>
  <si>
    <t>Upscale &amp; Downscale Chart</t>
  </si>
</sst>
</file>

<file path=xl/styles.xml><?xml version="1.0" encoding="utf-8"?>
<styleSheet xmlns="http://schemas.openxmlformats.org/spreadsheetml/2006/main">
  <numFmts count="3">
    <numFmt numFmtId="164" formatCode="0.0000"/>
    <numFmt numFmtId="165" formatCode="0.0"/>
    <numFmt numFmtId="166" formatCode="0.000"/>
  </numFmts>
  <fonts count="28">
    <font>
      <sz val="10"/>
      <name val="Arial"/>
    </font>
    <font>
      <sz val="11"/>
      <color theme="1"/>
      <name val="Calibri"/>
      <family val="2"/>
      <scheme val="minor"/>
    </font>
    <font>
      <sz val="8"/>
      <name val="Arial"/>
    </font>
    <font>
      <sz val="10"/>
      <name val="Arial"/>
      <family val="2"/>
    </font>
    <font>
      <sz val="14"/>
      <name val="Arial"/>
      <family val="2"/>
    </font>
    <font>
      <b/>
      <u/>
      <sz val="16"/>
      <name val="Arial"/>
      <family val="2"/>
    </font>
    <font>
      <b/>
      <sz val="10"/>
      <name val="Arial"/>
      <family val="2"/>
    </font>
    <font>
      <sz val="12"/>
      <color indexed="12"/>
      <name val="Arial"/>
      <family val="2"/>
    </font>
    <font>
      <b/>
      <sz val="11"/>
      <name val="Arial"/>
      <family val="2"/>
    </font>
    <font>
      <b/>
      <sz val="10"/>
      <color indexed="12"/>
      <name val="Arial"/>
      <family val="2"/>
    </font>
    <font>
      <b/>
      <i/>
      <sz val="10"/>
      <name val="Arial"/>
      <family val="2"/>
    </font>
    <font>
      <b/>
      <u/>
      <sz val="18"/>
      <name val="Arial"/>
      <family val="2"/>
    </font>
    <font>
      <b/>
      <u/>
      <sz val="14"/>
      <name val="Arial"/>
      <family val="2"/>
    </font>
    <font>
      <b/>
      <sz val="16"/>
      <color rgb="FF00B050"/>
      <name val="Arial"/>
      <family val="2"/>
    </font>
    <font>
      <b/>
      <sz val="16"/>
      <color theme="6" tint="-0.249977111117893"/>
      <name val="Arial"/>
      <family val="2"/>
    </font>
    <font>
      <b/>
      <sz val="16"/>
      <color rgb="FFFF0000"/>
      <name val="Calibri"/>
      <family val="2"/>
      <scheme val="minor"/>
    </font>
    <font>
      <sz val="16"/>
      <color theme="1"/>
      <name val="Calibri"/>
      <family val="2"/>
      <scheme val="minor"/>
    </font>
    <font>
      <vertAlign val="superscript"/>
      <sz val="11"/>
      <color theme="1"/>
      <name val="Calibri"/>
      <family val="2"/>
      <scheme val="minor"/>
    </font>
    <font>
      <sz val="16"/>
      <color theme="1"/>
      <name val="Calibri"/>
      <family val="2"/>
    </font>
    <font>
      <b/>
      <sz val="16"/>
      <color rgb="FF00B050"/>
      <name val="Calibri"/>
      <family val="2"/>
      <scheme val="minor"/>
    </font>
    <font>
      <u/>
      <sz val="20"/>
      <color theme="1"/>
      <name val="Calibri"/>
      <family val="2"/>
      <scheme val="minor"/>
    </font>
    <font>
      <b/>
      <sz val="10"/>
      <color rgb="FFFFFF00"/>
      <name val="Arial"/>
      <family val="2"/>
    </font>
    <font>
      <b/>
      <sz val="10"/>
      <color rgb="FF00B0F0"/>
      <name val="Arial"/>
      <family val="2"/>
    </font>
    <font>
      <b/>
      <sz val="16"/>
      <color rgb="FFFFFF00"/>
      <name val="Calibri"/>
      <family val="2"/>
      <scheme val="minor"/>
    </font>
    <font>
      <b/>
      <sz val="10"/>
      <color theme="0"/>
      <name val="Arial"/>
      <family val="2"/>
    </font>
    <font>
      <sz val="14"/>
      <color theme="0"/>
      <name val="Arial"/>
      <family val="2"/>
    </font>
    <font>
      <b/>
      <sz val="14"/>
      <color theme="0"/>
      <name val="Arial"/>
      <family val="2"/>
    </font>
    <font>
      <b/>
      <u/>
      <sz val="14"/>
      <color rgb="FFC00000"/>
      <name val="Arial"/>
      <family val="2"/>
    </font>
  </fonts>
  <fills count="14">
    <fill>
      <patternFill patternType="none"/>
    </fill>
    <fill>
      <patternFill patternType="gray125"/>
    </fill>
    <fill>
      <patternFill patternType="lightDown"/>
    </fill>
    <fill>
      <patternFill patternType="solid">
        <fgColor indexed="42"/>
        <bgColor indexed="64"/>
      </patternFill>
    </fill>
    <fill>
      <patternFill patternType="solid">
        <fgColor indexed="13"/>
        <bgColor indexed="64"/>
      </patternFill>
    </fill>
    <fill>
      <patternFill patternType="solid">
        <fgColor indexed="22"/>
        <bgColor indexed="64"/>
      </patternFill>
    </fill>
    <fill>
      <patternFill patternType="solid">
        <fgColor indexed="41"/>
        <bgColor indexed="64"/>
      </patternFill>
    </fill>
    <fill>
      <patternFill patternType="lightDown">
        <fgColor auto="1"/>
        <bgColor indexed="41"/>
      </patternFill>
    </fill>
    <fill>
      <patternFill patternType="solid">
        <fgColor theme="6" tint="0.79998168889431442"/>
        <bgColor indexed="64"/>
      </patternFill>
    </fill>
    <fill>
      <patternFill patternType="solid">
        <fgColor rgb="FFFF0000"/>
        <bgColor indexed="64"/>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rgb="FFCCFFCC"/>
        <bgColor indexed="64"/>
      </patternFill>
    </fill>
  </fills>
  <borders count="15">
    <border>
      <left/>
      <right/>
      <top/>
      <bottom/>
      <diagonal/>
    </border>
    <border>
      <left style="thin">
        <color indexed="64"/>
      </left>
      <right/>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theme="0"/>
      </bottom>
      <diagonal/>
    </border>
  </borders>
  <cellStyleXfs count="3">
    <xf numFmtId="0" fontId="0" fillId="0" borderId="0"/>
    <xf numFmtId="0" fontId="3" fillId="0" borderId="0"/>
    <xf numFmtId="0" fontId="1" fillId="0" borderId="0"/>
  </cellStyleXfs>
  <cellXfs count="65">
    <xf numFmtId="0" fontId="0" fillId="0" borderId="0" xfId="0"/>
    <xf numFmtId="0" fontId="0" fillId="0" borderId="1" xfId="0" applyBorder="1"/>
    <xf numFmtId="0" fontId="0" fillId="0" borderId="0" xfId="0" applyProtection="1"/>
    <xf numFmtId="0" fontId="3" fillId="0" borderId="0" xfId="1" applyProtection="1"/>
    <xf numFmtId="0" fontId="12" fillId="6" borderId="4" xfId="1" applyFont="1" applyFill="1" applyBorder="1" applyAlignment="1" applyProtection="1">
      <alignment horizontal="right"/>
    </xf>
    <xf numFmtId="166" fontId="4" fillId="7" borderId="4" xfId="1" applyNumberFormat="1" applyFont="1" applyFill="1" applyBorder="1" applyProtection="1"/>
    <xf numFmtId="166" fontId="4" fillId="6" borderId="4" xfId="1" applyNumberFormat="1" applyFont="1" applyFill="1" applyBorder="1" applyProtection="1"/>
    <xf numFmtId="0" fontId="10" fillId="0" borderId="4" xfId="1" applyFont="1" applyBorder="1" applyAlignment="1" applyProtection="1">
      <alignment horizontal="left"/>
    </xf>
    <xf numFmtId="164" fontId="4" fillId="2" borderId="4" xfId="1" applyNumberFormat="1" applyFont="1" applyFill="1" applyBorder="1" applyProtection="1"/>
    <xf numFmtId="164" fontId="4" fillId="3" borderId="4" xfId="1" applyNumberFormat="1" applyFont="1" applyFill="1" applyBorder="1" applyProtection="1"/>
    <xf numFmtId="164" fontId="4" fillId="4" borderId="4" xfId="1" applyNumberFormat="1" applyFont="1" applyFill="1" applyBorder="1" applyProtection="1"/>
    <xf numFmtId="0" fontId="3" fillId="0" borderId="0" xfId="1" applyFont="1" applyProtection="1"/>
    <xf numFmtId="0" fontId="7" fillId="0" borderId="0" xfId="1" applyFont="1" applyBorder="1" applyProtection="1"/>
    <xf numFmtId="0" fontId="7" fillId="0" borderId="0" xfId="1" applyFont="1" applyBorder="1" applyAlignment="1" applyProtection="1">
      <alignment horizontal="left"/>
    </xf>
    <xf numFmtId="0" fontId="6" fillId="0" borderId="0" xfId="1" applyFont="1" applyBorder="1" applyAlignment="1" applyProtection="1">
      <alignment horizontal="right"/>
    </xf>
    <xf numFmtId="0" fontId="6" fillId="0" borderId="0" xfId="1" applyFont="1" applyBorder="1" applyProtection="1"/>
    <xf numFmtId="0" fontId="5" fillId="0" borderId="2" xfId="0" applyFont="1" applyBorder="1" applyAlignment="1">
      <alignment horizontal="center"/>
    </xf>
    <xf numFmtId="0" fontId="13" fillId="8" borderId="3" xfId="0" applyFont="1" applyFill="1" applyBorder="1" applyAlignment="1">
      <alignment horizontal="left"/>
    </xf>
    <xf numFmtId="0" fontId="14" fillId="8" borderId="3" xfId="0" applyFont="1" applyFill="1" applyBorder="1" applyAlignment="1">
      <alignment horizontal="center"/>
    </xf>
    <xf numFmtId="0" fontId="13" fillId="0" borderId="4" xfId="0" applyFont="1" applyBorder="1" applyAlignment="1">
      <alignment horizontal="left"/>
    </xf>
    <xf numFmtId="0" fontId="14" fillId="0" borderId="4" xfId="0" applyFont="1" applyBorder="1" applyAlignment="1">
      <alignment horizontal="center"/>
    </xf>
    <xf numFmtId="0" fontId="13" fillId="8" borderId="4" xfId="0" applyFont="1" applyFill="1" applyBorder="1" applyAlignment="1">
      <alignment horizontal="left"/>
    </xf>
    <xf numFmtId="0" fontId="14" fillId="8" borderId="4" xfId="0" applyFont="1" applyFill="1" applyBorder="1" applyAlignment="1">
      <alignment horizontal="center"/>
    </xf>
    <xf numFmtId="166" fontId="14" fillId="8" borderId="3" xfId="0" applyNumberFormat="1" applyFont="1" applyFill="1" applyBorder="1" applyAlignment="1">
      <alignment horizontal="center"/>
    </xf>
    <xf numFmtId="166" fontId="14" fillId="0" borderId="4" xfId="0" applyNumberFormat="1" applyFont="1" applyBorder="1" applyAlignment="1">
      <alignment horizontal="center"/>
    </xf>
    <xf numFmtId="166" fontId="14" fillId="8" borderId="4" xfId="0" applyNumberFormat="1" applyFont="1" applyFill="1" applyBorder="1" applyAlignment="1">
      <alignment horizontal="center"/>
    </xf>
    <xf numFmtId="0" fontId="1" fillId="0" borderId="0" xfId="2"/>
    <xf numFmtId="0" fontId="15" fillId="11" borderId="4" xfId="2" applyFont="1" applyFill="1" applyBorder="1" applyProtection="1">
      <protection locked="0"/>
    </xf>
    <xf numFmtId="0" fontId="16" fillId="0" borderId="4" xfId="2" applyFont="1" applyBorder="1" applyAlignment="1">
      <alignment horizontal="right"/>
    </xf>
    <xf numFmtId="0" fontId="16" fillId="0" borderId="4" xfId="2" applyFont="1" applyBorder="1"/>
    <xf numFmtId="0" fontId="16" fillId="0" borderId="0" xfId="2" applyFont="1"/>
    <xf numFmtId="0" fontId="1" fillId="0" borderId="0" xfId="2" applyFill="1" applyBorder="1" applyProtection="1">
      <protection hidden="1"/>
    </xf>
    <xf numFmtId="0" fontId="1" fillId="0" borderId="0" xfId="2" applyBorder="1" applyProtection="1">
      <protection hidden="1"/>
    </xf>
    <xf numFmtId="0" fontId="1" fillId="0" borderId="7" xfId="2" applyBorder="1" applyProtection="1">
      <protection hidden="1"/>
    </xf>
    <xf numFmtId="0" fontId="1" fillId="0" borderId="8" xfId="2" applyBorder="1" applyProtection="1">
      <protection hidden="1"/>
    </xf>
    <xf numFmtId="0" fontId="1" fillId="0" borderId="9" xfId="2" applyBorder="1" applyProtection="1">
      <protection hidden="1"/>
    </xf>
    <xf numFmtId="0" fontId="1" fillId="0" borderId="1" xfId="2" applyBorder="1" applyProtection="1">
      <protection hidden="1"/>
    </xf>
    <xf numFmtId="0" fontId="1" fillId="0" borderId="10" xfId="2" applyBorder="1" applyProtection="1">
      <protection hidden="1"/>
    </xf>
    <xf numFmtId="0" fontId="1" fillId="0" borderId="1" xfId="2" applyFill="1" applyBorder="1" applyProtection="1">
      <protection hidden="1"/>
    </xf>
    <xf numFmtId="0" fontId="1" fillId="0" borderId="11" xfId="2" applyFill="1" applyBorder="1" applyProtection="1">
      <protection hidden="1"/>
    </xf>
    <xf numFmtId="0" fontId="1" fillId="0" borderId="12" xfId="2" applyFill="1" applyBorder="1" applyProtection="1">
      <protection hidden="1"/>
    </xf>
    <xf numFmtId="0" fontId="1" fillId="0" borderId="13" xfId="2" applyBorder="1" applyProtection="1">
      <protection hidden="1"/>
    </xf>
    <xf numFmtId="0" fontId="10" fillId="0" borderId="0" xfId="1" applyFont="1" applyFill="1" applyBorder="1" applyAlignment="1" applyProtection="1">
      <alignment horizontal="left"/>
    </xf>
    <xf numFmtId="166" fontId="22" fillId="10" borderId="14" xfId="1" applyNumberFormat="1" applyFont="1" applyFill="1" applyBorder="1" applyAlignment="1" applyProtection="1">
      <alignment horizontal="center"/>
      <protection hidden="1"/>
    </xf>
    <xf numFmtId="166" fontId="21" fillId="10" borderId="3" xfId="1" applyNumberFormat="1" applyFont="1" applyFill="1" applyBorder="1" applyAlignment="1" applyProtection="1">
      <alignment horizontal="center"/>
      <protection hidden="1"/>
    </xf>
    <xf numFmtId="0" fontId="15" fillId="11" borderId="4" xfId="2" applyFont="1" applyFill="1" applyBorder="1" applyProtection="1">
      <protection locked="0" hidden="1"/>
    </xf>
    <xf numFmtId="2" fontId="19" fillId="11" borderId="4" xfId="2" applyNumberFormat="1" applyFont="1" applyFill="1" applyBorder="1" applyProtection="1">
      <protection hidden="1"/>
    </xf>
    <xf numFmtId="166" fontId="23" fillId="12" borderId="4" xfId="2" applyNumberFormat="1" applyFont="1" applyFill="1" applyBorder="1" applyProtection="1">
      <protection hidden="1"/>
    </xf>
    <xf numFmtId="165" fontId="1" fillId="0" borderId="0" xfId="2" applyNumberFormat="1" applyProtection="1">
      <protection hidden="1"/>
    </xf>
    <xf numFmtId="0" fontId="24" fillId="0" borderId="0" xfId="1" applyFont="1" applyBorder="1" applyAlignment="1">
      <alignment horizontal="center"/>
    </xf>
    <xf numFmtId="0" fontId="25" fillId="0" borderId="0" xfId="1" applyFont="1" applyBorder="1" applyAlignment="1">
      <alignment horizontal="center"/>
    </xf>
    <xf numFmtId="0" fontId="9" fillId="11" borderId="4" xfId="1" applyFont="1" applyFill="1" applyBorder="1" applyAlignment="1" applyProtection="1">
      <alignment horizontal="center"/>
      <protection locked="0" hidden="1"/>
    </xf>
    <xf numFmtId="0" fontId="9" fillId="13" borderId="4" xfId="1" applyFont="1" applyFill="1" applyBorder="1" applyAlignment="1" applyProtection="1">
      <alignment horizontal="center"/>
      <protection locked="0" hidden="1"/>
    </xf>
    <xf numFmtId="0" fontId="26" fillId="9" borderId="0" xfId="1" applyFont="1" applyFill="1" applyAlignment="1" applyProtection="1">
      <alignment horizontal="center"/>
    </xf>
    <xf numFmtId="0" fontId="27" fillId="5" borderId="0" xfId="1" applyFont="1" applyFill="1" applyAlignment="1" applyProtection="1">
      <alignment horizontal="center"/>
    </xf>
    <xf numFmtId="0" fontId="27" fillId="5" borderId="3" xfId="1" applyFont="1" applyFill="1" applyBorder="1" applyAlignment="1" applyProtection="1">
      <alignment horizontal="center"/>
    </xf>
    <xf numFmtId="0" fontId="27" fillId="5" borderId="5" xfId="1" applyFont="1" applyFill="1" applyBorder="1" applyAlignment="1" applyProtection="1">
      <alignment horizontal="center"/>
    </xf>
    <xf numFmtId="0" fontId="7" fillId="4" borderId="0" xfId="1" applyFont="1" applyFill="1" applyBorder="1" applyAlignment="1" applyProtection="1">
      <alignment horizontal="center"/>
    </xf>
    <xf numFmtId="0" fontId="11" fillId="0" borderId="0" xfId="1" applyFont="1" applyAlignment="1" applyProtection="1">
      <alignment horizontal="center"/>
    </xf>
    <xf numFmtId="0" fontId="8" fillId="3" borderId="6" xfId="1" applyFont="1" applyFill="1" applyBorder="1" applyAlignment="1" applyProtection="1">
      <alignment horizontal="center"/>
    </xf>
    <xf numFmtId="0" fontId="8" fillId="3" borderId="5" xfId="1" applyFont="1" applyFill="1" applyBorder="1" applyAlignment="1" applyProtection="1">
      <alignment horizontal="center"/>
    </xf>
    <xf numFmtId="0" fontId="8" fillId="4" borderId="6" xfId="1" applyFont="1" applyFill="1" applyBorder="1" applyAlignment="1" applyProtection="1">
      <alignment horizontal="center"/>
    </xf>
    <xf numFmtId="0" fontId="8" fillId="4" borderId="5" xfId="1" applyFont="1" applyFill="1" applyBorder="1" applyAlignment="1" applyProtection="1">
      <alignment horizontal="center"/>
    </xf>
    <xf numFmtId="0" fontId="7" fillId="3" borderId="0" xfId="1" applyFont="1" applyFill="1" applyBorder="1" applyAlignment="1" applyProtection="1">
      <alignment horizontal="center"/>
    </xf>
    <xf numFmtId="0" fontId="20" fillId="0" borderId="0" xfId="2" applyFont="1" applyAlignment="1">
      <alignment horizontal="center"/>
    </xf>
  </cellXfs>
  <cellStyles count="3">
    <cellStyle name="Normal 2" xfId="1"/>
    <cellStyle name="Normal 3" xfId="2"/>
    <cellStyle name="normálne" xfId="0" builtinId="0"/>
  </cellStyles>
  <dxfs count="0"/>
  <tableStyles count="0" defaultTableStyle="TableStyleMedium9" defaultPivotStyle="PivotStyleLight16"/>
  <colors>
    <mruColors>
      <color rgb="FFCCFF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20</xdr:row>
      <xdr:rowOff>85725</xdr:rowOff>
    </xdr:from>
    <xdr:to>
      <xdr:col>2</xdr:col>
      <xdr:colOff>542925</xdr:colOff>
      <xdr:row>25</xdr:row>
      <xdr:rowOff>123825</xdr:rowOff>
    </xdr:to>
    <xdr:pic>
      <xdr:nvPicPr>
        <xdr:cNvPr id="2" name="Picture 10" descr="tralalogo_small"/>
        <xdr:cNvPicPr>
          <a:picLocks noChangeAspect="1" noChangeArrowheads="1"/>
        </xdr:cNvPicPr>
      </xdr:nvPicPr>
      <xdr:blipFill>
        <a:blip xmlns:r="http://schemas.openxmlformats.org/officeDocument/2006/relationships" r:embed="rId1" cstate="print"/>
        <a:srcRect/>
        <a:stretch>
          <a:fillRect/>
        </a:stretch>
      </xdr:blipFill>
      <xdr:spPr bwMode="auto">
        <a:xfrm>
          <a:off x="209550" y="3914775"/>
          <a:ext cx="1228725" cy="990600"/>
        </a:xfrm>
        <a:prstGeom prst="rect">
          <a:avLst/>
        </a:prstGeom>
        <a:noFill/>
      </xdr:spPr>
    </xdr:pic>
    <xdr:clientData/>
  </xdr:twoCellAnchor>
  <xdr:twoCellAnchor>
    <xdr:from>
      <xdr:col>6</xdr:col>
      <xdr:colOff>9525</xdr:colOff>
      <xdr:row>20</xdr:row>
      <xdr:rowOff>47625</xdr:rowOff>
    </xdr:from>
    <xdr:to>
      <xdr:col>14</xdr:col>
      <xdr:colOff>590550</xdr:colOff>
      <xdr:row>25</xdr:row>
      <xdr:rowOff>142875</xdr:rowOff>
    </xdr:to>
    <xdr:sp macro="" textlink="">
      <xdr:nvSpPr>
        <xdr:cNvPr id="3" name="Text Box 9"/>
        <xdr:cNvSpPr txBox="1">
          <a:spLocks noChangeArrowheads="1"/>
        </xdr:cNvSpPr>
      </xdr:nvSpPr>
      <xdr:spPr bwMode="auto">
        <a:xfrm>
          <a:off x="3476625" y="4448175"/>
          <a:ext cx="5838825" cy="104775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1100" b="0" i="0" u="none" strike="noStrike" baseline="0">
              <a:solidFill>
                <a:srgbClr val="000000"/>
              </a:solidFill>
              <a:latin typeface="Arial"/>
              <a:cs typeface="Arial"/>
            </a:rPr>
            <a:t>Ex: In order to determine the multiplier for upscaling a BT20 to a BT80, cross the BT20 in the top row and match it with BT80 in the left row. The cell that intersects the two contains the multiplier you are looking for. If you need to find the multiplier for a size not listed, use the calculators at the right. To find the downscale multiplier, find the body tube size at the left and cross it with the size at the top. The number that intersects the two is the number used to downscale.</a:t>
          </a:r>
        </a:p>
      </xdr:txBody>
    </xdr:sp>
    <xdr:clientData/>
  </xdr:twoCellAnchor>
  <xdr:twoCellAnchor>
    <xdr:from>
      <xdr:col>19</xdr:col>
      <xdr:colOff>180975</xdr:colOff>
      <xdr:row>8</xdr:row>
      <xdr:rowOff>104776</xdr:rowOff>
    </xdr:from>
    <xdr:to>
      <xdr:col>22</xdr:col>
      <xdr:colOff>714375</xdr:colOff>
      <xdr:row>11</xdr:row>
      <xdr:rowOff>95250</xdr:rowOff>
    </xdr:to>
    <xdr:sp macro="" textlink="">
      <xdr:nvSpPr>
        <xdr:cNvPr id="4" name="TextBox 3"/>
        <xdr:cNvSpPr txBox="1"/>
      </xdr:nvSpPr>
      <xdr:spPr>
        <a:xfrm>
          <a:off x="12172950" y="1657351"/>
          <a:ext cx="2743200" cy="676274"/>
        </a:xfrm>
        <a:prstGeom prst="rect">
          <a:avLst/>
        </a:prstGeom>
        <a:solidFill>
          <a:schemeClr val="lt1"/>
        </a:solidFill>
        <a:ln w="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Use the drop downs to quickly select a value</a:t>
          </a:r>
          <a:r>
            <a:rPr lang="en-US" sz="1100" baseline="0"/>
            <a:t> for  starting and ending sizes. Click inside the box to activate the drop-down menu.</a:t>
          </a:r>
          <a:endParaRPr lang="en-US" sz="1100"/>
        </a:p>
      </xdr:txBody>
    </xdr: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14"/>
  <sheetViews>
    <sheetView workbookViewId="0">
      <selection activeCell="F5" sqref="F5"/>
    </sheetView>
  </sheetViews>
  <sheetFormatPr defaultRowHeight="12.75"/>
  <cols>
    <col min="1" max="1" width="17" bestFit="1" customWidth="1"/>
    <col min="2" max="3" width="9.85546875" bestFit="1" customWidth="1"/>
    <col min="4" max="4" width="23.5703125" bestFit="1" customWidth="1"/>
  </cols>
  <sheetData>
    <row r="1" spans="1:5" ht="21" thickBot="1">
      <c r="A1" s="16" t="s">
        <v>0</v>
      </c>
      <c r="B1" s="16" t="s">
        <v>2</v>
      </c>
      <c r="C1" s="16" t="s">
        <v>1</v>
      </c>
      <c r="D1" s="16" t="s">
        <v>3</v>
      </c>
      <c r="E1" s="1"/>
    </row>
    <row r="2" spans="1:5" ht="21" thickTop="1">
      <c r="A2" s="17">
        <v>5</v>
      </c>
      <c r="B2" s="23">
        <v>0.51500000000000001</v>
      </c>
      <c r="C2" s="23">
        <v>0.54100000000000004</v>
      </c>
      <c r="D2" s="18">
        <v>1.2999999999999999E-2</v>
      </c>
    </row>
    <row r="3" spans="1:5" ht="20.25">
      <c r="A3" s="19">
        <v>20</v>
      </c>
      <c r="B3" s="24">
        <v>0.71</v>
      </c>
      <c r="C3" s="24">
        <v>0.73599999999999999</v>
      </c>
      <c r="D3" s="20">
        <v>1.2999999999999999E-2</v>
      </c>
    </row>
    <row r="4" spans="1:5" ht="20.25">
      <c r="A4" s="21">
        <v>30</v>
      </c>
      <c r="B4" s="25">
        <v>0.72499999999999998</v>
      </c>
      <c r="C4" s="25">
        <v>0.76500000000000001</v>
      </c>
      <c r="D4" s="22">
        <v>2.1000000000000001E-2</v>
      </c>
    </row>
    <row r="5" spans="1:5" ht="20.25">
      <c r="A5" s="19">
        <v>40</v>
      </c>
      <c r="B5" s="24">
        <v>0.76500000000000001</v>
      </c>
      <c r="C5" s="24">
        <v>0.82099999999999995</v>
      </c>
      <c r="D5" s="20">
        <v>2.3E-2</v>
      </c>
    </row>
    <row r="6" spans="1:5" ht="20.25">
      <c r="A6" s="21">
        <v>50</v>
      </c>
      <c r="B6" s="25">
        <v>0.95</v>
      </c>
      <c r="C6" s="25">
        <v>0.97599999999999998</v>
      </c>
      <c r="D6" s="22">
        <v>1.2999999999999999E-2</v>
      </c>
    </row>
    <row r="7" spans="1:5" ht="20.25">
      <c r="A7" s="19">
        <v>55</v>
      </c>
      <c r="B7" s="24">
        <v>1.2829999999999999</v>
      </c>
      <c r="C7" s="24">
        <v>1.325</v>
      </c>
      <c r="D7" s="20">
        <v>2.1000000000000001E-2</v>
      </c>
    </row>
    <row r="8" spans="1:5" ht="20.25">
      <c r="A8" s="21">
        <v>56</v>
      </c>
      <c r="B8" s="25">
        <v>1.304</v>
      </c>
      <c r="C8" s="25">
        <v>1.3460000000000001</v>
      </c>
      <c r="D8" s="22">
        <v>2.1000000000000001E-2</v>
      </c>
    </row>
    <row r="9" spans="1:5" ht="20.25">
      <c r="A9" s="19">
        <v>58</v>
      </c>
      <c r="B9" s="24">
        <v>1.498</v>
      </c>
      <c r="C9" s="24">
        <v>1.54</v>
      </c>
      <c r="D9" s="20">
        <v>2.1000000000000001E-2</v>
      </c>
    </row>
    <row r="10" spans="1:5" ht="20.25">
      <c r="A10" s="21">
        <v>60</v>
      </c>
      <c r="B10" s="25">
        <v>1.595</v>
      </c>
      <c r="C10" s="25">
        <v>1.637</v>
      </c>
      <c r="D10" s="22">
        <v>2.1000000000000001E-2</v>
      </c>
    </row>
    <row r="11" spans="1:5" ht="20.25">
      <c r="A11" s="19">
        <v>70</v>
      </c>
      <c r="B11" s="24">
        <v>2.1749999999999998</v>
      </c>
      <c r="C11" s="24">
        <v>2.2170000000000001</v>
      </c>
      <c r="D11" s="20">
        <v>2.1000000000000001E-2</v>
      </c>
    </row>
    <row r="12" spans="1:5" ht="20.25">
      <c r="A12" s="21">
        <v>80</v>
      </c>
      <c r="B12" s="25">
        <v>2.56</v>
      </c>
      <c r="C12" s="25">
        <v>2.6</v>
      </c>
      <c r="D12" s="22">
        <v>2.1000000000000001E-2</v>
      </c>
    </row>
    <row r="13" spans="1:5" ht="20.25">
      <c r="A13" s="19">
        <v>100</v>
      </c>
      <c r="B13" s="24">
        <v>3.702</v>
      </c>
      <c r="C13" s="24">
        <v>3.7440000000000002</v>
      </c>
      <c r="D13" s="20">
        <v>2.1000000000000001E-2</v>
      </c>
    </row>
    <row r="14" spans="1:5" ht="20.25">
      <c r="A14" s="21">
        <v>101</v>
      </c>
      <c r="B14" s="25">
        <v>3.8959999999999999</v>
      </c>
      <c r="C14" s="25">
        <v>3.9380000000000002</v>
      </c>
      <c r="D14" s="22">
        <v>2.1000000000000001E-2</v>
      </c>
    </row>
  </sheetData>
  <phoneticPr fontId="2" type="noConversion"/>
  <pageMargins left="0.75" right="0.75" top="1" bottom="1" header="0.5" footer="0.5"/>
  <pageSetup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W67"/>
  <sheetViews>
    <sheetView showGridLines="0" showRowColHeaders="0" workbookViewId="0">
      <selection activeCell="S6" sqref="S6"/>
    </sheetView>
  </sheetViews>
  <sheetFormatPr defaultRowHeight="12.75"/>
  <cols>
    <col min="1" max="1" width="4.28515625" customWidth="1"/>
    <col min="4" max="16" width="9.85546875" bestFit="1" customWidth="1"/>
    <col min="17" max="17" width="4.28515625" customWidth="1"/>
    <col min="18" max="18" width="18.28515625" bestFit="1" customWidth="1"/>
    <col min="19" max="19" width="6.5703125" bestFit="1" customWidth="1"/>
    <col min="22" max="22" width="14.85546875" bestFit="1" customWidth="1"/>
    <col min="23" max="23" width="15.28515625" bestFit="1" customWidth="1"/>
  </cols>
  <sheetData>
    <row r="1" spans="1:19" ht="12.6" customHeight="1">
      <c r="A1" s="2"/>
      <c r="B1" s="2"/>
      <c r="C1" s="2"/>
      <c r="D1" s="2"/>
      <c r="E1" s="2"/>
      <c r="F1" s="2"/>
      <c r="G1" s="2"/>
      <c r="H1" s="2"/>
      <c r="I1" s="2"/>
      <c r="J1" s="2"/>
      <c r="K1" s="2"/>
      <c r="L1" s="2"/>
      <c r="M1" s="2"/>
      <c r="N1" s="2"/>
      <c r="O1" s="2"/>
      <c r="P1" s="2"/>
      <c r="Q1" s="2"/>
      <c r="R1" s="2"/>
      <c r="S1" s="2"/>
    </row>
    <row r="2" spans="1:19">
      <c r="A2" s="2"/>
      <c r="B2" s="3"/>
      <c r="C2" s="3"/>
      <c r="D2" s="3"/>
      <c r="E2" s="3"/>
      <c r="F2" s="58" t="s">
        <v>37</v>
      </c>
      <c r="G2" s="58"/>
      <c r="H2" s="58"/>
      <c r="I2" s="58"/>
      <c r="J2" s="58"/>
      <c r="K2" s="58"/>
      <c r="L2" s="58"/>
      <c r="M2" s="58"/>
      <c r="N2" s="3"/>
      <c r="O2" s="3"/>
      <c r="P2" s="3"/>
      <c r="Q2" s="3"/>
      <c r="R2" s="3"/>
      <c r="S2" s="3"/>
    </row>
    <row r="3" spans="1:19">
      <c r="A3" s="2"/>
      <c r="B3" s="3"/>
      <c r="C3" s="3"/>
      <c r="D3" s="3"/>
      <c r="E3" s="3"/>
      <c r="F3" s="58"/>
      <c r="G3" s="58"/>
      <c r="H3" s="58"/>
      <c r="I3" s="58"/>
      <c r="J3" s="58"/>
      <c r="K3" s="58"/>
      <c r="L3" s="58"/>
      <c r="M3" s="58"/>
      <c r="N3" s="3"/>
      <c r="O3" s="3"/>
      <c r="P3" s="3"/>
      <c r="Q3" s="3"/>
      <c r="R3" s="3"/>
      <c r="S3" s="3"/>
    </row>
    <row r="4" spans="1:19">
      <c r="A4" s="2"/>
      <c r="B4" s="2"/>
      <c r="C4" s="2"/>
      <c r="D4" s="2"/>
      <c r="E4" s="2"/>
      <c r="F4" s="2"/>
      <c r="G4" s="2"/>
      <c r="H4" s="2"/>
      <c r="I4" s="2"/>
      <c r="J4" s="2"/>
      <c r="K4" s="2"/>
      <c r="L4" s="2"/>
      <c r="M4" s="2"/>
      <c r="N4" s="2"/>
      <c r="O4" s="2"/>
      <c r="P4" s="2"/>
      <c r="Q4" s="2"/>
      <c r="R4" s="2"/>
      <c r="S4" s="2"/>
    </row>
    <row r="5" spans="1:19" ht="18">
      <c r="A5" s="2"/>
      <c r="B5" s="4" t="s">
        <v>1</v>
      </c>
      <c r="C5" s="5"/>
      <c r="D5" s="6">
        <v>0.54100000000000004</v>
      </c>
      <c r="E5" s="6">
        <v>0.73599999999999999</v>
      </c>
      <c r="F5" s="6">
        <v>0.76500000000000001</v>
      </c>
      <c r="G5" s="6">
        <v>0.82099999999999995</v>
      </c>
      <c r="H5" s="6">
        <v>0.97599999999999998</v>
      </c>
      <c r="I5" s="6">
        <v>1.325</v>
      </c>
      <c r="J5" s="6">
        <v>1.3460000000000001</v>
      </c>
      <c r="K5" s="6">
        <v>1.54</v>
      </c>
      <c r="L5" s="6">
        <v>1.637</v>
      </c>
      <c r="M5" s="6">
        <v>2.2170000000000001</v>
      </c>
      <c r="N5" s="6">
        <v>2.6</v>
      </c>
      <c r="O5" s="6">
        <v>3.7440000000000002</v>
      </c>
      <c r="P5" s="6">
        <v>3.9380000000000002</v>
      </c>
      <c r="Q5" s="3"/>
      <c r="R5" s="61" t="s">
        <v>4</v>
      </c>
      <c r="S5" s="62"/>
    </row>
    <row r="6" spans="1:19" ht="18">
      <c r="A6" s="2"/>
      <c r="B6" s="5"/>
      <c r="C6" s="53" t="s">
        <v>11</v>
      </c>
      <c r="D6" s="54">
        <v>5</v>
      </c>
      <c r="E6" s="54">
        <v>20</v>
      </c>
      <c r="F6" s="54">
        <v>30</v>
      </c>
      <c r="G6" s="54">
        <v>40</v>
      </c>
      <c r="H6" s="54">
        <v>50</v>
      </c>
      <c r="I6" s="54">
        <v>55</v>
      </c>
      <c r="J6" s="54">
        <v>56</v>
      </c>
      <c r="K6" s="54">
        <v>58</v>
      </c>
      <c r="L6" s="54">
        <v>60</v>
      </c>
      <c r="M6" s="54">
        <v>70</v>
      </c>
      <c r="N6" s="54">
        <v>80</v>
      </c>
      <c r="O6" s="54">
        <v>100</v>
      </c>
      <c r="P6" s="56">
        <v>101</v>
      </c>
      <c r="Q6" s="3"/>
      <c r="R6" s="7" t="s">
        <v>5</v>
      </c>
      <c r="S6" s="51">
        <v>0.54100000000000004</v>
      </c>
    </row>
    <row r="7" spans="1:19" ht="18">
      <c r="A7" s="2"/>
      <c r="B7" s="6">
        <v>0.54100000000000004</v>
      </c>
      <c r="C7" s="54">
        <v>5</v>
      </c>
      <c r="D7" s="8"/>
      <c r="E7" s="9">
        <v>0.73499999999999999</v>
      </c>
      <c r="F7" s="9">
        <v>0.70709999999999995</v>
      </c>
      <c r="G7" s="9">
        <v>0.65890000000000004</v>
      </c>
      <c r="H7" s="9">
        <v>0.55430000000000001</v>
      </c>
      <c r="I7" s="9">
        <v>0.4083</v>
      </c>
      <c r="J7" s="9">
        <v>0.40189999999999998</v>
      </c>
      <c r="K7" s="9">
        <v>0.35120000000000001</v>
      </c>
      <c r="L7" s="9">
        <v>0.33040000000000003</v>
      </c>
      <c r="M7" s="9">
        <v>0.24399999999999999</v>
      </c>
      <c r="N7" s="9">
        <v>0.20799999999999999</v>
      </c>
      <c r="O7" s="9">
        <v>0.1444</v>
      </c>
      <c r="P7" s="9">
        <v>0.13730000000000001</v>
      </c>
      <c r="Q7" s="3"/>
      <c r="R7" s="7" t="s">
        <v>8</v>
      </c>
      <c r="S7" s="51">
        <v>0.73599999999999999</v>
      </c>
    </row>
    <row r="8" spans="1:19" ht="18">
      <c r="A8" s="2"/>
      <c r="B8" s="6">
        <v>0.73599999999999999</v>
      </c>
      <c r="C8" s="54">
        <v>20</v>
      </c>
      <c r="D8" s="10">
        <v>1.3604000000000001</v>
      </c>
      <c r="E8" s="8"/>
      <c r="F8" s="9">
        <v>0.96199999999999997</v>
      </c>
      <c r="G8" s="9">
        <v>0.89639999999999997</v>
      </c>
      <c r="H8" s="9">
        <v>0.754</v>
      </c>
      <c r="I8" s="9">
        <v>0.5554</v>
      </c>
      <c r="J8" s="9">
        <v>0.54679999999999995</v>
      </c>
      <c r="K8" s="9">
        <v>0.4773</v>
      </c>
      <c r="L8" s="9">
        <v>0.4496</v>
      </c>
      <c r="M8" s="9">
        <v>0.33189999999999997</v>
      </c>
      <c r="N8" s="9">
        <v>0.28299999999999997</v>
      </c>
      <c r="O8" s="9">
        <v>0.19650000000000001</v>
      </c>
      <c r="P8" s="9">
        <v>0.18679999999999999</v>
      </c>
      <c r="Q8" s="3"/>
      <c r="R8" s="7" t="s">
        <v>12</v>
      </c>
      <c r="S8" s="43">
        <f>upscale.start.size/upscale.end.size</f>
        <v>0.73505434782608703</v>
      </c>
    </row>
    <row r="9" spans="1:19" ht="18">
      <c r="A9" s="2"/>
      <c r="B9" s="6">
        <v>0.76500000000000001</v>
      </c>
      <c r="C9" s="54">
        <v>30</v>
      </c>
      <c r="D9" s="10">
        <v>1.4139999999999999</v>
      </c>
      <c r="E9" s="10">
        <v>1.0394000000000001</v>
      </c>
      <c r="F9" s="8"/>
      <c r="G9" s="9">
        <v>0.93169999999999997</v>
      </c>
      <c r="H9" s="9">
        <v>0.78380000000000005</v>
      </c>
      <c r="I9" s="9">
        <v>0.57730000000000004</v>
      </c>
      <c r="J9" s="9">
        <v>0.56830000000000003</v>
      </c>
      <c r="K9" s="9">
        <v>0.49669999999999997</v>
      </c>
      <c r="L9" s="9">
        <v>0.46729999999999999</v>
      </c>
      <c r="M9" s="9">
        <v>0.34499999999999997</v>
      </c>
      <c r="N9" s="9">
        <v>0.29420000000000002</v>
      </c>
      <c r="O9" s="9">
        <v>0.20430000000000001</v>
      </c>
      <c r="P9" s="9">
        <v>0.19420000000000001</v>
      </c>
      <c r="Q9" s="3"/>
      <c r="R9" s="7" t="s">
        <v>9</v>
      </c>
      <c r="S9" s="44">
        <f>upscale.end.size/upscale.start.size</f>
        <v>1.3604436229205175</v>
      </c>
    </row>
    <row r="10" spans="1:19" ht="18">
      <c r="A10" s="2"/>
      <c r="B10" s="6">
        <v>0.82099999999999995</v>
      </c>
      <c r="C10" s="54">
        <v>40</v>
      </c>
      <c r="D10" s="10">
        <v>1.5175000000000001</v>
      </c>
      <c r="E10" s="10">
        <v>1.1153999999999999</v>
      </c>
      <c r="F10" s="10">
        <v>1.0731999999999999</v>
      </c>
      <c r="G10" s="8"/>
      <c r="H10" s="9">
        <v>0.84109999999999996</v>
      </c>
      <c r="I10" s="9">
        <v>0.61960000000000004</v>
      </c>
      <c r="J10" s="9">
        <v>0.6099</v>
      </c>
      <c r="K10" s="9">
        <v>0.53310000000000002</v>
      </c>
      <c r="L10" s="9">
        <v>0.50149999999999995</v>
      </c>
      <c r="M10" s="9">
        <v>0.37030000000000002</v>
      </c>
      <c r="N10" s="9">
        <v>0.31569999999999998</v>
      </c>
      <c r="O10" s="9">
        <v>0.21920000000000001</v>
      </c>
      <c r="P10" s="9">
        <v>0.2084</v>
      </c>
      <c r="Q10" s="3"/>
      <c r="R10" s="11"/>
      <c r="S10" s="11"/>
    </row>
    <row r="11" spans="1:19" ht="18">
      <c r="A11" s="2"/>
      <c r="B11" s="6">
        <v>0.97599999999999998</v>
      </c>
      <c r="C11" s="54">
        <v>50</v>
      </c>
      <c r="D11" s="10">
        <v>1.8041</v>
      </c>
      <c r="E11" s="10">
        <v>1.3260000000000001</v>
      </c>
      <c r="F11" s="10">
        <v>1.2758</v>
      </c>
      <c r="G11" s="10">
        <v>1.1887000000000001</v>
      </c>
      <c r="H11" s="8"/>
      <c r="I11" s="9">
        <v>0.73660000000000003</v>
      </c>
      <c r="J11" s="9">
        <v>0.72509999999999997</v>
      </c>
      <c r="K11" s="9">
        <v>0.63370000000000004</v>
      </c>
      <c r="L11" s="9">
        <v>0.59619999999999995</v>
      </c>
      <c r="M11" s="9">
        <v>0.44019999999999998</v>
      </c>
      <c r="N11" s="9">
        <v>0.37530000000000002</v>
      </c>
      <c r="O11" s="9">
        <v>0.2606</v>
      </c>
      <c r="P11" s="9">
        <v>0.24779999999999999</v>
      </c>
      <c r="Q11" s="3"/>
      <c r="R11" s="59" t="s">
        <v>10</v>
      </c>
      <c r="S11" s="60"/>
    </row>
    <row r="12" spans="1:19" ht="18">
      <c r="A12" s="2"/>
      <c r="B12" s="6">
        <v>1.325</v>
      </c>
      <c r="C12" s="54">
        <v>55</v>
      </c>
      <c r="D12" s="10">
        <v>2.4489999999999998</v>
      </c>
      <c r="E12" s="10">
        <v>1.8002</v>
      </c>
      <c r="F12" s="10">
        <v>1.732</v>
      </c>
      <c r="G12" s="10">
        <v>1.6437999999999999</v>
      </c>
      <c r="H12" s="10">
        <v>1.3574999999999999</v>
      </c>
      <c r="I12" s="8"/>
      <c r="J12" s="9">
        <v>0.98429999999999995</v>
      </c>
      <c r="K12" s="9">
        <v>0.85709999999999997</v>
      </c>
      <c r="L12" s="9">
        <v>0.80940000000000001</v>
      </c>
      <c r="M12" s="9">
        <v>0.59760000000000002</v>
      </c>
      <c r="N12" s="9">
        <v>0.50960000000000005</v>
      </c>
      <c r="O12" s="9">
        <v>0.3538</v>
      </c>
      <c r="P12" s="9">
        <v>0.33639999999999998</v>
      </c>
      <c r="Q12" s="3"/>
      <c r="R12" s="7" t="s">
        <v>5</v>
      </c>
      <c r="S12" s="52">
        <v>0.82099999999999995</v>
      </c>
    </row>
    <row r="13" spans="1:19" ht="18">
      <c r="A13" s="2"/>
      <c r="B13" s="6">
        <v>1.3460000000000001</v>
      </c>
      <c r="C13" s="54">
        <v>56</v>
      </c>
      <c r="D13" s="10">
        <v>2.4878999999999998</v>
      </c>
      <c r="E13" s="10">
        <v>1.8288</v>
      </c>
      <c r="F13" s="10">
        <v>1.7594000000000001</v>
      </c>
      <c r="G13" s="10">
        <v>1.6394</v>
      </c>
      <c r="H13" s="10">
        <v>1.379</v>
      </c>
      <c r="I13" s="10">
        <v>1.0158</v>
      </c>
      <c r="J13" s="8"/>
      <c r="K13" s="9">
        <v>0.874</v>
      </c>
      <c r="L13" s="9">
        <v>0.82220000000000004</v>
      </c>
      <c r="M13" s="9">
        <v>0.60709999999999997</v>
      </c>
      <c r="N13" s="9">
        <v>0.51759999999999995</v>
      </c>
      <c r="O13" s="9">
        <v>0.35949999999999999</v>
      </c>
      <c r="P13" s="9">
        <v>0.3417</v>
      </c>
      <c r="Q13" s="3"/>
      <c r="R13" s="7" t="s">
        <v>8</v>
      </c>
      <c r="S13" s="52">
        <v>0.54100000000000004</v>
      </c>
    </row>
    <row r="14" spans="1:19" ht="18">
      <c r="A14" s="2"/>
      <c r="B14" s="6">
        <v>1.54</v>
      </c>
      <c r="C14" s="54">
        <v>58</v>
      </c>
      <c r="D14" s="10">
        <v>2.8464999999999998</v>
      </c>
      <c r="E14" s="10">
        <v>2.0922999999999998</v>
      </c>
      <c r="F14" s="10">
        <v>2.0129999999999999</v>
      </c>
      <c r="G14" s="10">
        <v>1.8756999999999999</v>
      </c>
      <c r="H14" s="10">
        <v>1.5778000000000001</v>
      </c>
      <c r="I14" s="10">
        <v>1.1621999999999999</v>
      </c>
      <c r="J14" s="10">
        <v>1.1440999999999999</v>
      </c>
      <c r="K14" s="8"/>
      <c r="L14" s="9">
        <v>0.94069999999999998</v>
      </c>
      <c r="M14" s="9">
        <v>0.6946</v>
      </c>
      <c r="N14" s="9">
        <v>0.59230000000000005</v>
      </c>
      <c r="O14" s="9">
        <v>0.4113</v>
      </c>
      <c r="P14" s="9">
        <v>0.39100000000000001</v>
      </c>
      <c r="Q14" s="3"/>
      <c r="R14" s="7" t="s">
        <v>12</v>
      </c>
      <c r="S14" s="43">
        <f>downscale.start.size/downscale.end.size</f>
        <v>1.5175600739371533</v>
      </c>
    </row>
    <row r="15" spans="1:19" ht="18">
      <c r="A15" s="2"/>
      <c r="B15" s="6">
        <v>1.637</v>
      </c>
      <c r="C15" s="54">
        <v>60</v>
      </c>
      <c r="D15" s="10">
        <v>3.0259</v>
      </c>
      <c r="E15" s="10">
        <v>2.2241</v>
      </c>
      <c r="F15" s="10">
        <v>2.1398000000000001</v>
      </c>
      <c r="G15" s="10">
        <v>1.9939</v>
      </c>
      <c r="H15" s="10">
        <v>1.6772</v>
      </c>
      <c r="I15" s="10">
        <v>1.2354000000000001</v>
      </c>
      <c r="J15" s="10">
        <v>1.2161</v>
      </c>
      <c r="K15" s="10">
        <v>1.0629</v>
      </c>
      <c r="L15" s="8"/>
      <c r="M15" s="9">
        <v>0.73829999999999996</v>
      </c>
      <c r="N15" s="9">
        <v>0.62960000000000005</v>
      </c>
      <c r="O15" s="9">
        <v>0.43719999999999998</v>
      </c>
      <c r="P15" s="9">
        <v>0.41560000000000002</v>
      </c>
      <c r="Q15" s="3"/>
      <c r="R15" s="7" t="s">
        <v>9</v>
      </c>
      <c r="S15" s="44">
        <f>downscale.end.size/downscale.start.size</f>
        <v>0.65895249695493308</v>
      </c>
    </row>
    <row r="16" spans="1:19" ht="18">
      <c r="A16" s="2"/>
      <c r="B16" s="6">
        <v>2.2170000000000001</v>
      </c>
      <c r="C16" s="54">
        <v>70</v>
      </c>
      <c r="D16" s="10">
        <v>4.0979000000000001</v>
      </c>
      <c r="E16" s="10">
        <v>3.0122</v>
      </c>
      <c r="F16" s="10">
        <v>2.8980000000000001</v>
      </c>
      <c r="G16" s="10">
        <v>2.7002999999999999</v>
      </c>
      <c r="H16" s="10">
        <v>2.2715000000000001</v>
      </c>
      <c r="I16" s="10">
        <v>1.6732</v>
      </c>
      <c r="J16" s="10">
        <v>1.6471</v>
      </c>
      <c r="K16" s="10">
        <v>1.4396</v>
      </c>
      <c r="L16" s="10">
        <v>1.3540000000000001</v>
      </c>
      <c r="M16" s="8"/>
      <c r="N16" s="9">
        <v>0.85260000000000002</v>
      </c>
      <c r="O16" s="9">
        <v>0.59209999999999996</v>
      </c>
      <c r="P16" s="9">
        <v>0.56289999999999996</v>
      </c>
      <c r="Q16" s="2"/>
      <c r="S16" s="2"/>
    </row>
    <row r="17" spans="1:19" ht="18">
      <c r="A17" s="2"/>
      <c r="B17" s="6">
        <v>2.6</v>
      </c>
      <c r="C17" s="54">
        <v>80</v>
      </c>
      <c r="D17" s="10">
        <v>4.8059000000000003</v>
      </c>
      <c r="E17" s="10">
        <v>3.5326</v>
      </c>
      <c r="F17" s="10">
        <v>3.3986000000000001</v>
      </c>
      <c r="G17" s="10">
        <v>3.1667999999999998</v>
      </c>
      <c r="H17" s="10">
        <v>2.6638999999999999</v>
      </c>
      <c r="I17" s="10">
        <v>1.9621999999999999</v>
      </c>
      <c r="J17" s="10">
        <v>1.9316</v>
      </c>
      <c r="K17" s="10">
        <v>1.6882999999999999</v>
      </c>
      <c r="L17" s="10">
        <v>1.5882000000000001</v>
      </c>
      <c r="M17" s="10">
        <v>1.1727000000000001</v>
      </c>
      <c r="N17" s="8"/>
      <c r="O17" s="9">
        <v>0.69440000000000002</v>
      </c>
      <c r="P17" s="9">
        <v>0.66020000000000001</v>
      </c>
      <c r="Q17" s="2"/>
      <c r="R17" s="42"/>
      <c r="S17" s="2"/>
    </row>
    <row r="18" spans="1:19" ht="18">
      <c r="A18" s="2"/>
      <c r="B18" s="6">
        <v>3.7440000000000002</v>
      </c>
      <c r="C18" s="54">
        <v>100</v>
      </c>
      <c r="D18" s="10">
        <v>6.9204999999999997</v>
      </c>
      <c r="E18" s="10">
        <v>5.0869</v>
      </c>
      <c r="F18" s="10">
        <v>4.8940999999999999</v>
      </c>
      <c r="G18" s="10">
        <v>5.5602</v>
      </c>
      <c r="H18" s="10">
        <v>3.8359999999999999</v>
      </c>
      <c r="I18" s="10">
        <v>2.8256000000000001</v>
      </c>
      <c r="J18" s="10">
        <v>2.7814999999999999</v>
      </c>
      <c r="K18" s="10">
        <v>2.4310999999999998</v>
      </c>
      <c r="L18" s="10">
        <v>2.2871000000000001</v>
      </c>
      <c r="M18" s="10">
        <v>1.6887000000000001</v>
      </c>
      <c r="N18" s="10">
        <v>1.44</v>
      </c>
      <c r="O18" s="8"/>
      <c r="P18" s="9">
        <v>0.95069999999999999</v>
      </c>
      <c r="Q18" s="2"/>
      <c r="R18" s="2"/>
      <c r="S18" s="2"/>
    </row>
    <row r="19" spans="1:19" ht="18">
      <c r="A19" s="2"/>
      <c r="B19" s="6">
        <v>3.9380000000000002</v>
      </c>
      <c r="C19" s="55">
        <v>101</v>
      </c>
      <c r="D19" s="10">
        <v>7.2790999999999997</v>
      </c>
      <c r="E19" s="10">
        <v>5.3505000000000003</v>
      </c>
      <c r="F19" s="10">
        <v>5.1477000000000004</v>
      </c>
      <c r="G19" s="10">
        <v>4.7965</v>
      </c>
      <c r="H19" s="10">
        <v>4.0347999999999997</v>
      </c>
      <c r="I19" s="10">
        <v>2.972</v>
      </c>
      <c r="J19" s="10">
        <v>2.9257</v>
      </c>
      <c r="K19" s="10">
        <v>2.5571000000000002</v>
      </c>
      <c r="L19" s="10">
        <v>2.4056000000000002</v>
      </c>
      <c r="M19" s="10">
        <v>1.7762</v>
      </c>
      <c r="N19" s="10">
        <v>1.5145999999999999</v>
      </c>
      <c r="O19" s="10">
        <v>1.0518000000000001</v>
      </c>
      <c r="P19" s="8"/>
      <c r="Q19" s="2"/>
      <c r="R19" s="2"/>
      <c r="S19" s="2"/>
    </row>
    <row r="20" spans="1:19">
      <c r="A20" s="2"/>
      <c r="B20" s="2"/>
      <c r="C20" s="2"/>
      <c r="D20" s="2"/>
      <c r="E20" s="2"/>
      <c r="F20" s="2"/>
      <c r="G20" s="2"/>
      <c r="H20" s="2"/>
      <c r="I20" s="2"/>
      <c r="J20" s="2"/>
      <c r="K20" s="2"/>
      <c r="L20" s="2"/>
      <c r="M20" s="2"/>
      <c r="N20" s="2"/>
      <c r="O20" s="2"/>
      <c r="P20" s="2"/>
      <c r="Q20" s="2"/>
      <c r="R20" s="2"/>
      <c r="S20" s="2"/>
    </row>
    <row r="21" spans="1:19" ht="15">
      <c r="A21" s="2"/>
      <c r="B21" s="3"/>
      <c r="C21" s="12"/>
      <c r="D21" s="13"/>
      <c r="E21" s="3"/>
      <c r="F21" s="3"/>
      <c r="G21" s="3"/>
      <c r="H21" s="3"/>
      <c r="I21" s="3"/>
      <c r="J21" s="3"/>
      <c r="K21" s="3"/>
      <c r="L21" s="3"/>
      <c r="M21" s="3"/>
      <c r="N21" s="3"/>
      <c r="O21" s="3"/>
      <c r="P21" s="3"/>
      <c r="Q21" s="2"/>
      <c r="R21" s="2"/>
      <c r="S21" s="2"/>
    </row>
    <row r="22" spans="1:19" ht="15">
      <c r="A22" s="2"/>
      <c r="B22" s="3"/>
      <c r="C22" s="12"/>
      <c r="D22" s="13"/>
      <c r="E22" s="3"/>
      <c r="F22" s="3"/>
      <c r="G22" s="3"/>
      <c r="H22" s="3"/>
      <c r="I22" s="3"/>
      <c r="J22" s="3"/>
      <c r="K22" s="3"/>
      <c r="L22" s="3"/>
      <c r="M22" s="3"/>
      <c r="N22" s="3"/>
      <c r="O22" s="3"/>
      <c r="P22" s="3"/>
      <c r="Q22" s="2"/>
      <c r="R22" s="2"/>
      <c r="S22" s="2"/>
    </row>
    <row r="23" spans="1:19" ht="15">
      <c r="A23" s="2"/>
      <c r="B23" s="3"/>
      <c r="C23" s="12"/>
      <c r="D23" s="13" t="s">
        <v>13</v>
      </c>
      <c r="E23" s="3"/>
      <c r="F23" s="3"/>
      <c r="G23" s="3"/>
      <c r="H23" s="3"/>
      <c r="I23" s="14"/>
      <c r="J23" s="15"/>
      <c r="K23" s="3"/>
      <c r="L23" s="3"/>
      <c r="M23" s="3"/>
      <c r="N23" s="3"/>
      <c r="O23" s="3"/>
      <c r="P23" s="3"/>
      <c r="Q23" s="2"/>
      <c r="R23" s="2"/>
      <c r="S23" s="2"/>
    </row>
    <row r="24" spans="1:19" ht="15">
      <c r="A24" s="2"/>
      <c r="B24" s="3"/>
      <c r="C24" s="12"/>
      <c r="D24" s="63" t="s">
        <v>10</v>
      </c>
      <c r="E24" s="63"/>
      <c r="F24" s="3"/>
      <c r="G24" s="3"/>
      <c r="H24" s="3"/>
      <c r="I24" s="3"/>
      <c r="J24" s="3"/>
      <c r="K24" s="3"/>
      <c r="L24" s="3"/>
      <c r="M24" s="3"/>
      <c r="N24" s="3"/>
      <c r="O24" s="3"/>
      <c r="P24" s="3"/>
      <c r="Q24" s="2"/>
      <c r="R24" s="2"/>
      <c r="S24" s="2"/>
    </row>
    <row r="25" spans="1:19" ht="15">
      <c r="A25" s="2"/>
      <c r="B25" s="3"/>
      <c r="C25" s="12"/>
      <c r="D25" s="57" t="s">
        <v>4</v>
      </c>
      <c r="E25" s="57"/>
      <c r="F25" s="3"/>
      <c r="G25" s="3"/>
      <c r="H25" s="3"/>
      <c r="I25" s="3"/>
      <c r="J25" s="3"/>
      <c r="K25" s="3"/>
      <c r="L25" s="3"/>
      <c r="M25" s="3"/>
      <c r="N25" s="3"/>
      <c r="O25" s="3"/>
      <c r="P25" s="3"/>
      <c r="Q25" s="2"/>
      <c r="R25" s="2"/>
      <c r="S25" s="2"/>
    </row>
    <row r="26" spans="1:19" ht="12.6" customHeight="1"/>
    <row r="54" spans="22:23">
      <c r="V54" s="49" t="s">
        <v>6</v>
      </c>
      <c r="W54" s="49" t="s">
        <v>7</v>
      </c>
    </row>
    <row r="55" spans="22:23" ht="18">
      <c r="V55" s="50">
        <v>5</v>
      </c>
      <c r="W55" s="50">
        <v>0.54100000000000004</v>
      </c>
    </row>
    <row r="56" spans="22:23" ht="18">
      <c r="V56" s="50">
        <v>20</v>
      </c>
      <c r="W56" s="50">
        <v>0.73599999999999999</v>
      </c>
    </row>
    <row r="57" spans="22:23" ht="18">
      <c r="V57" s="50">
        <v>30</v>
      </c>
      <c r="W57" s="50">
        <v>0.76500000000000001</v>
      </c>
    </row>
    <row r="58" spans="22:23" ht="18">
      <c r="V58" s="50">
        <v>40</v>
      </c>
      <c r="W58" s="50">
        <v>0.82099999999999995</v>
      </c>
    </row>
    <row r="59" spans="22:23" ht="18">
      <c r="V59" s="50">
        <v>50</v>
      </c>
      <c r="W59" s="50">
        <v>0.97599999999999998</v>
      </c>
    </row>
    <row r="60" spans="22:23" ht="18">
      <c r="V60" s="50">
        <v>55</v>
      </c>
      <c r="W60" s="50">
        <v>1.325</v>
      </c>
    </row>
    <row r="61" spans="22:23" ht="18">
      <c r="V61" s="50">
        <v>56</v>
      </c>
      <c r="W61" s="50">
        <v>1.3460000000000001</v>
      </c>
    </row>
    <row r="62" spans="22:23" ht="18">
      <c r="V62" s="50">
        <v>58</v>
      </c>
      <c r="W62" s="50">
        <v>1.54</v>
      </c>
    </row>
    <row r="63" spans="22:23" ht="18">
      <c r="V63" s="50">
        <v>60</v>
      </c>
      <c r="W63" s="50">
        <v>1.637</v>
      </c>
    </row>
    <row r="64" spans="22:23" ht="18">
      <c r="V64" s="50">
        <v>70</v>
      </c>
      <c r="W64" s="50">
        <v>2.2170000000000001</v>
      </c>
    </row>
    <row r="65" spans="22:23" ht="18">
      <c r="V65" s="50">
        <v>80</v>
      </c>
      <c r="W65" s="50">
        <v>2.6</v>
      </c>
    </row>
    <row r="66" spans="22:23" ht="18">
      <c r="V66" s="50">
        <v>100</v>
      </c>
      <c r="W66" s="50">
        <v>3.7440000000000002</v>
      </c>
    </row>
    <row r="67" spans="22:23" ht="18">
      <c r="V67" s="50">
        <v>101</v>
      </c>
      <c r="W67" s="50">
        <v>3.9380000000000002</v>
      </c>
    </row>
  </sheetData>
  <sheetProtection password="D43D" sheet="1" objects="1" scenarios="1" selectLockedCells="1"/>
  <mergeCells count="5">
    <mergeCell ref="D25:E25"/>
    <mergeCell ref="F2:M3"/>
    <mergeCell ref="R11:S11"/>
    <mergeCell ref="R5:S5"/>
    <mergeCell ref="D24:E24"/>
  </mergeCells>
  <phoneticPr fontId="2" type="noConversion"/>
  <dataValidations count="1">
    <dataValidation type="list" allowBlank="1" showInputMessage="1" showErrorMessage="1" sqref="S12:S13 S6:S7">
      <formula1>$W$55:$W$67</formula1>
    </dataValidation>
  </dataValidations>
  <printOptions horizontalCentered="1" verticalCentered="1"/>
  <pageMargins left="0.25" right="0.25" top="0.25" bottom="0.25" header="0.3" footer="0.3"/>
  <pageSetup scale="8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B1:E59"/>
  <sheetViews>
    <sheetView showGridLines="0" showRowColHeaders="0" tabSelected="1" zoomScaleNormal="100" workbookViewId="0">
      <selection activeCell="B4" sqref="B4"/>
    </sheetView>
  </sheetViews>
  <sheetFormatPr defaultRowHeight="15"/>
  <cols>
    <col min="1" max="1" width="5.140625" style="26" customWidth="1"/>
    <col min="2" max="2" width="18.85546875" style="26" bestFit="1" customWidth="1"/>
    <col min="3" max="3" width="50.7109375" style="26" bestFit="1" customWidth="1"/>
    <col min="4" max="4" width="9.140625" style="26" customWidth="1"/>
    <col min="5" max="16384" width="9.140625" style="26"/>
  </cols>
  <sheetData>
    <row r="1" spans="2:5" ht="26.25" customHeight="1"/>
    <row r="2" spans="2:5" ht="26.25">
      <c r="B2" s="64" t="s">
        <v>25</v>
      </c>
      <c r="C2" s="64"/>
    </row>
    <row r="4" spans="2:5" ht="21">
      <c r="B4" s="45">
        <v>3</v>
      </c>
      <c r="C4" s="29" t="s">
        <v>24</v>
      </c>
    </row>
    <row r="5" spans="2:5" ht="21">
      <c r="B5" s="45">
        <v>3.6</v>
      </c>
      <c r="C5" s="29" t="s">
        <v>23</v>
      </c>
      <c r="D5" s="48">
        <f>Compartment.OD.inch * in.to.mm</f>
        <v>91.44</v>
      </c>
      <c r="E5" s="26" t="s">
        <v>18</v>
      </c>
    </row>
    <row r="6" spans="2:5" ht="21">
      <c r="B6" s="45">
        <v>2.3250000000000002</v>
      </c>
      <c r="C6" s="29" t="s">
        <v>22</v>
      </c>
      <c r="D6" s="48">
        <f>Compartment.ID.inch * in.to.mm</f>
        <v>59.055</v>
      </c>
      <c r="E6" s="26" t="s">
        <v>18</v>
      </c>
    </row>
    <row r="7" spans="2:5" ht="21">
      <c r="B7" s="45">
        <v>5.75</v>
      </c>
      <c r="C7" s="29" t="s">
        <v>21</v>
      </c>
      <c r="D7" s="48">
        <f>Compartment.Length.inch * in.to.mm</f>
        <v>146.04999999999998</v>
      </c>
      <c r="E7" s="26" t="s">
        <v>18</v>
      </c>
    </row>
    <row r="8" spans="2:5" ht="21">
      <c r="B8" s="46">
        <f>( ( PI() / 4 ) * ( Compartment.ID.inch ^ 2 ) ) * Compartment.Length.inch</f>
        <v>24.412015695338155</v>
      </c>
      <c r="C8" s="29" t="s">
        <v>20</v>
      </c>
      <c r="D8" s="48">
        <f>Compartment.Volume.cubic.inch * cu.in.to.cu.cm</f>
        <v>400.04126356851083</v>
      </c>
      <c r="E8" s="26" t="s">
        <v>19</v>
      </c>
    </row>
    <row r="9" spans="2:5" ht="21">
      <c r="B9" s="30"/>
      <c r="C9" s="30"/>
    </row>
    <row r="10" spans="2:5" ht="21">
      <c r="B10" s="47">
        <f>Ref.Constant.imperial * Compartment.ID.inch * SQRT( Compartment.Length.inch / No.of.Holes )</f>
        <v>7.1315051729599482E-2</v>
      </c>
      <c r="C10" s="29" t="str">
        <f>"Required Diameter for " &amp; No.of.Holes &amp; " hole" &amp; IF(No.of.Holes &gt; 1, "s", "")</f>
        <v>Required Diameter for 3 holes</v>
      </c>
      <c r="D10" s="48">
        <f>Hole.OD.inch * in.to.mm</f>
        <v>1.8114023139318267</v>
      </c>
      <c r="E10" s="26" t="s">
        <v>18</v>
      </c>
    </row>
    <row r="11" spans="2:5" ht="21">
      <c r="B11" s="47">
        <f xml:space="preserve"> ( 2 * PI() * ( Compartment.OD.inch / 2 ) ) / No.of.Holes</f>
        <v>3.7699111843077517</v>
      </c>
      <c r="C11" s="29" t="str">
        <f>"O.D. circumference length for " &amp; No.of.Holes &amp; " hole" &amp; IF(No.of.Holes &gt; 1, "s", "")</f>
        <v>O.D. circumference length for 3 holes</v>
      </c>
      <c r="D11" s="48">
        <f>Circumference.Per.Hole.inch * in.to.mm</f>
        <v>95.755744081416893</v>
      </c>
      <c r="E11" s="26" t="s">
        <v>18</v>
      </c>
    </row>
    <row r="14" spans="2:5" ht="21">
      <c r="B14" s="28" t="s">
        <v>17</v>
      </c>
      <c r="C14" s="27" t="s">
        <v>16</v>
      </c>
    </row>
    <row r="16" spans="2:5">
      <c r="B16" s="26" t="s">
        <v>15</v>
      </c>
    </row>
    <row r="17" spans="2:2">
      <c r="B17" s="26" t="s">
        <v>14</v>
      </c>
    </row>
    <row r="52" spans="2:4">
      <c r="B52" s="33" t="s">
        <v>36</v>
      </c>
      <c r="C52" s="34" t="s">
        <v>35</v>
      </c>
      <c r="D52" s="35">
        <v>25.4</v>
      </c>
    </row>
    <row r="53" spans="2:4">
      <c r="B53" s="36" t="s">
        <v>33</v>
      </c>
      <c r="C53" s="32" t="s">
        <v>34</v>
      </c>
      <c r="D53" s="37">
        <f>16.387064 * ( 10 ^ 3 )</f>
        <v>16387.063999999998</v>
      </c>
    </row>
    <row r="54" spans="2:4">
      <c r="B54" s="36" t="s">
        <v>33</v>
      </c>
      <c r="C54" s="32" t="s">
        <v>32</v>
      </c>
      <c r="D54" s="37">
        <v>16.387063999999999</v>
      </c>
    </row>
    <row r="55" spans="2:4">
      <c r="B55" s="38" t="s">
        <v>27</v>
      </c>
      <c r="C55" s="31" t="s">
        <v>31</v>
      </c>
      <c r="D55" s="37">
        <v>0.25</v>
      </c>
    </row>
    <row r="56" spans="2:4">
      <c r="B56" s="38" t="s">
        <v>27</v>
      </c>
      <c r="C56" s="31" t="s">
        <v>30</v>
      </c>
      <c r="D56" s="37">
        <f xml:space="preserve"> ( ( Ref.Port.OD.inch / 2 ) ^ 2 ) * PI()</f>
        <v>4.9087385212340517E-2</v>
      </c>
    </row>
    <row r="57" spans="2:4">
      <c r="B57" s="38" t="s">
        <v>27</v>
      </c>
      <c r="C57" s="31" t="s">
        <v>29</v>
      </c>
      <c r="D57" s="37">
        <v>100</v>
      </c>
    </row>
    <row r="58" spans="2:4">
      <c r="B58" s="38" t="s">
        <v>27</v>
      </c>
      <c r="C58" s="31" t="s">
        <v>28</v>
      </c>
      <c r="D58" s="37">
        <f>Ref.Port.Area.inch / Ref.Compartment.Volume.inch</f>
        <v>4.9087385212340522E-4</v>
      </c>
    </row>
    <row r="59" spans="2:4">
      <c r="B59" s="39" t="s">
        <v>27</v>
      </c>
      <c r="C59" s="40" t="s">
        <v>26</v>
      </c>
      <c r="D59" s="41">
        <f>SQRT(Ref.Ratio.imperial)</f>
        <v>2.215567313631895E-2</v>
      </c>
    </row>
  </sheetData>
  <sheetProtection password="D43D" sheet="1" objects="1" scenarios="1" selectLockedCells="1"/>
  <mergeCells count="1">
    <mergeCell ref="B2:C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37</vt:i4>
      </vt:variant>
    </vt:vector>
  </HeadingPairs>
  <TitlesOfParts>
    <vt:vector size="40" baseType="lpstr">
      <vt:lpstr>Estes Tube Dimensions</vt:lpstr>
      <vt:lpstr>Scale Chart &amp; Calculator</vt:lpstr>
      <vt:lpstr>Static Port Calculator</vt:lpstr>
      <vt:lpstr>BT.100</vt:lpstr>
      <vt:lpstr>BT.101</vt:lpstr>
      <vt:lpstr>BT.20</vt:lpstr>
      <vt:lpstr>BT.30</vt:lpstr>
      <vt:lpstr>BT.40</vt:lpstr>
      <vt:lpstr>BT.5</vt:lpstr>
      <vt:lpstr>BT.50</vt:lpstr>
      <vt:lpstr>BT.55</vt:lpstr>
      <vt:lpstr>BT.56</vt:lpstr>
      <vt:lpstr>BT.58</vt:lpstr>
      <vt:lpstr>BT.60</vt:lpstr>
      <vt:lpstr>BT.70</vt:lpstr>
      <vt:lpstr>BT.80</vt:lpstr>
      <vt:lpstr>Circumference.Per.Hole.inch</vt:lpstr>
      <vt:lpstr>Compartment.ID.inch</vt:lpstr>
      <vt:lpstr>Compartment.Length.inch</vt:lpstr>
      <vt:lpstr>Compartment.OD.inch</vt:lpstr>
      <vt:lpstr>Compartment.Volume.cubic.inch</vt:lpstr>
      <vt:lpstr>cu.in.to.cu.cm</vt:lpstr>
      <vt:lpstr>cu.in.to.cu.mm</vt:lpstr>
      <vt:lpstr>downscale.end.size</vt:lpstr>
      <vt:lpstr>downscale.scale.multiplier</vt:lpstr>
      <vt:lpstr>downscale.start.size</vt:lpstr>
      <vt:lpstr>Hole.OD.inch</vt:lpstr>
      <vt:lpstr>in.to.mm</vt:lpstr>
      <vt:lpstr>No.of.Holes</vt:lpstr>
      <vt:lpstr>'Estes Tube Dimensions'!Oblasť_tlače</vt:lpstr>
      <vt:lpstr>'Scale Chart &amp; Calculator'!Oblasť_tlače</vt:lpstr>
      <vt:lpstr>'Static Port Calculator'!Oblasť_tlače</vt:lpstr>
      <vt:lpstr>Ref.Compartment.Volume.inch</vt:lpstr>
      <vt:lpstr>Ref.Constant.imperial</vt:lpstr>
      <vt:lpstr>Ref.Port.Area.inch</vt:lpstr>
      <vt:lpstr>Ref.Port.OD.inch</vt:lpstr>
      <vt:lpstr>Ref.Ratio.imperial</vt:lpstr>
      <vt:lpstr>upscale.end.size</vt:lpstr>
      <vt:lpstr>upscale.scale.multiplier</vt:lpstr>
      <vt:lpstr>upscale.start.size</vt:lpstr>
    </vt:vector>
  </TitlesOfParts>
  <Company>None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Rocketry Resources</dc:title>
  <dc:creator>Jared Elliott</dc:creator>
  <cp:keywords>Rocketry Resources</cp:keywords>
  <cp:lastModifiedBy>Rado Bencik</cp:lastModifiedBy>
  <cp:lastPrinted>2013-01-20T19:23:16Z</cp:lastPrinted>
  <dcterms:created xsi:type="dcterms:W3CDTF">2006-07-15T00:56:51Z</dcterms:created>
  <dcterms:modified xsi:type="dcterms:W3CDTF">2014-11-18T08:51:37Z</dcterms:modified>
</cp:coreProperties>
</file>